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apa TCE 2020" sheetId="1" r:id="rId1"/>
  </sheets>
  <definedNames>
    <definedName name="_xlnm._FilterDatabase" localSheetId="0" hidden="1">'Mapa TCE 2020'!$A$9:$X$41</definedName>
    <definedName name="_xlnm.Print_Area" localSheetId="0">'Mapa TCE 2020'!$A$1:$X$50</definedName>
    <definedName name="_xlnm.Print_Titles" localSheetId="0">'Mapa TCE 2020'!$1:$8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2" i="1" l="1"/>
  <c r="V35" i="1"/>
  <c r="T23" i="1"/>
  <c r="T22" i="1"/>
  <c r="T21" i="1"/>
  <c r="R21" i="1"/>
  <c r="T20" i="1"/>
  <c r="T14" i="1"/>
  <c r="R27" i="1" l="1"/>
  <c r="R24" i="1"/>
  <c r="V23" i="1" l="1"/>
  <c r="R23" i="1"/>
  <c r="V22" i="1"/>
  <c r="R22" i="1"/>
  <c r="V21" i="1"/>
  <c r="V20" i="1"/>
  <c r="R20" i="1"/>
  <c r="V18" i="1"/>
  <c r="R18" i="1"/>
  <c r="W12" i="1"/>
  <c r="W41" i="1" s="1"/>
  <c r="U12" i="1"/>
  <c r="T12" i="1"/>
  <c r="T41" i="1" s="1"/>
  <c r="S12" i="1"/>
  <c r="S41" i="1" s="1"/>
  <c r="R12" i="1"/>
  <c r="U41" i="1"/>
  <c r="V19" i="1"/>
  <c r="V41" i="1" l="1"/>
  <c r="R41" i="1"/>
</calcChain>
</file>

<file path=xl/sharedStrings.xml><?xml version="1.0" encoding="utf-8"?>
<sst xmlns="http://schemas.openxmlformats.org/spreadsheetml/2006/main" count="250" uniqueCount="191">
  <si>
    <t>MAPA DEMONSTRATIVO DE OBRAS E SERVIÇOS DE ENGENHARIA REALIZADAS NO EXERCÍCIO</t>
  </si>
  <si>
    <t>Prestação de Contas</t>
  </si>
  <si>
    <t>UNIDADE:</t>
  </si>
  <si>
    <t>GOVERNO DO ESTADO DE PERNAMBUCO</t>
  </si>
  <si>
    <t>EXERCÍCIO:</t>
  </si>
  <si>
    <t>UNIDADE ORÇAMENTÁRIA: SECRETARIA DE DESENVOLVIMENTO ECONÔMICO / SUAPE</t>
  </si>
  <si>
    <t>PERÍODO REFERENCIAL:</t>
  </si>
  <si>
    <t>OBRA OU SERVIÇO</t>
  </si>
  <si>
    <t>DESPESAS NO EXERCÍCIO</t>
  </si>
  <si>
    <t>VALOR PAGO 
ACUMULADO NA 
OBRA OU SERVIÇO (R$)</t>
  </si>
  <si>
    <t>VALOR DE REAJUSTAMENTO PAGO ACUMULADO NA OBRA OU SERVIÇO (R$)</t>
  </si>
  <si>
    <t>SITUAÇÃO</t>
  </si>
  <si>
    <t>MODALIDADE 
/ Nº LICITAÇÃO</t>
  </si>
  <si>
    <t>IDENTIFICAÇÃO DA OBRA, 
SERVIÇO OU AQUISIÇÃO</t>
  </si>
  <si>
    <t>CONVÊNIO</t>
  </si>
  <si>
    <t>CONTRATADO</t>
  </si>
  <si>
    <t>CONTRATO</t>
  </si>
  <si>
    <t>ADITIVO</t>
  </si>
  <si>
    <t>NATUREZA DA 
DESPESA</t>
  </si>
  <si>
    <t>VALOR MEDIDO 
ACUMULADO (R$)</t>
  </si>
  <si>
    <t>VALOR DE REAJUSTAMENTO MEDIDO ACUMULADO (R$)</t>
  </si>
  <si>
    <t>VALOR PAGO 
ACUMULADO (R$)</t>
  </si>
  <si>
    <t>VALOR DE REAJUSTAMENTO PAGO ACUMULADO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</si>
  <si>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</si>
  <si>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</si>
  <si>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</si>
  <si>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</si>
  <si>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</si>
  <si>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</si>
  <si>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</si>
  <si>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</si>
  <si>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</si>
  <si>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</si>
  <si>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</si>
  <si>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</si>
  <si>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CC 022/2008</t>
  </si>
  <si>
    <t>Obras e Serviços de duplicação do TDR-NORTE e implantação e pavimentação do contorno do Cabo de Santo Agostinho.</t>
  </si>
  <si>
    <t>Obra</t>
  </si>
  <si>
    <t>33.412.792/0001-60</t>
  </si>
  <si>
    <t>Construtora Queiroz Galvão S/A</t>
  </si>
  <si>
    <t>030-09</t>
  </si>
  <si>
    <t>18/9/2009</t>
  </si>
  <si>
    <t>540</t>
  </si>
  <si>
    <t>PAD</t>
  </si>
  <si>
    <t>Encerrado</t>
  </si>
  <si>
    <t>CC 005/2011</t>
  </si>
  <si>
    <t>Fiscalização das obras e serviços de duplicação da TDR-Norte e de revisão e adequação do contorno do Cabo de Santo Agostinho</t>
  </si>
  <si>
    <t>Consórcio JBR-Norconsult</t>
  </si>
  <si>
    <t>069-11</t>
  </si>
  <si>
    <t>240</t>
  </si>
  <si>
    <t>Medida Cautelar</t>
  </si>
  <si>
    <t>Serviço</t>
  </si>
  <si>
    <t>360</t>
  </si>
  <si>
    <t>365</t>
  </si>
  <si>
    <t>CC 013/2015</t>
  </si>
  <si>
    <t>Execução dos serviços de limpeza de vias e drenagens nos pátios alfandegados e vias não concessionadas no Complexo Industrial Portuário de Suape</t>
  </si>
  <si>
    <t>02.199.283/0001-78</t>
  </si>
  <si>
    <t>Empertec - Empresa Pernambucana Técnica de Engenharia e Comércio Ltda.</t>
  </si>
  <si>
    <t>Em Andamento</t>
  </si>
  <si>
    <t>180</t>
  </si>
  <si>
    <t>210</t>
  </si>
  <si>
    <t>120</t>
  </si>
  <si>
    <t>150</t>
  </si>
  <si>
    <t>PD 012/2019</t>
  </si>
  <si>
    <t>COMPLEMENTAÇÃO DOS SERVIÇOS DE INFRAESTRUTURA NAS COMUNIDADES DE VILA CEPOVO, VILA CLAUDETE E VILA MASSANGANA I</t>
  </si>
  <si>
    <t>L&amp;R SANTOS CONSTRUÇÕES LTDA</t>
  </si>
  <si>
    <t>064/2019</t>
  </si>
  <si>
    <t>450</t>
  </si>
  <si>
    <t>PD 013/2019</t>
  </si>
  <si>
    <t>Execução dos serviços de conservação e restauração de pavimentação, obras de arte, sistema de drenagem e sinalização nas vias não concessionadas no Complexo Portuário de SUAPE</t>
  </si>
  <si>
    <t>065/2019</t>
  </si>
  <si>
    <t>ASSESSORIA TÉCNICA ESPECIALIZADA NA GESTÃO DE PROJETOS E OBRAS DE SANEAMENTO BÁSICO NAS COMUNIDADES DE VILA NAZARÉ, PRAIA DE SUAPE E GAIBU, NO MUNICÍPIO DO CABO DE SANTO AGOSTINHO</t>
  </si>
  <si>
    <t>ANTONIO MIRANDA CONSULTORIA E SERVIÇOS DE ENGENHARIA EIRELI EPP</t>
  </si>
  <si>
    <t>044/2020</t>
  </si>
  <si>
    <t>Sem OS</t>
  </si>
  <si>
    <t>CONTRATAÇÃO DE EMPRESA ESPECIALIZAÇÃO NA PRESTAÇÃO DE SERVIÇO DE LOCAÇÃO, POR DIÁRIA, DE EMBARCAÇÃO TIPO REBOCADOR, COM ARADO NIVELADOR DE FUNDO, TRIPULAÇÃO  E COMBUSTÍVEL, POR QUILOMETRAGEM LIVRE, PARA ATENDIMENTO NOS BERÇOS DOS CAIS 1; 2; 3; 4 E 5; PGL 1 E PGL 2, NO PORTO DE SUAPE.</t>
  </si>
  <si>
    <t>ATLANTIS CONSTRUÇÃO E LOCAÇÃO  LTDA</t>
  </si>
  <si>
    <t>062/2020</t>
  </si>
  <si>
    <t>PD 014/2019</t>
  </si>
  <si>
    <t>90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</si>
  <si>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</si>
  <si>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</si>
  <si>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</si>
  <si>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070/2019</t>
  </si>
  <si>
    <t>UNIBASE ENGENHARIA LTDA EPP</t>
  </si>
  <si>
    <t>009/2020</t>
  </si>
  <si>
    <t>Pregão 007/2016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</si>
  <si>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</si>
  <si>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ATS DO BRASIL SISTEMAS DE TECNOLOGIA EIRELI</t>
  </si>
  <si>
    <t>030/2016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</si>
  <si>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</si>
  <si>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</si>
  <si>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</si>
  <si>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</si>
  <si>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</si>
  <si>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</si>
  <si>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</si>
  <si>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</si>
  <si>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Pregão 020/2017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</si>
  <si>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</si>
  <si>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</si>
  <si>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057/2017</t>
  </si>
  <si>
    <t>Pregão 004/2018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</si>
  <si>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</si>
  <si>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AC Energia  Eireli-EPP</t>
  </si>
  <si>
    <t>049/2018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</si>
  <si>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</si>
  <si>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</si>
  <si>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11.381.605/0001-96</t>
  </si>
  <si>
    <t>CONCREPOXI ENGENHARIA LTDA</t>
  </si>
  <si>
    <t>035/2020</t>
  </si>
  <si>
    <t>270</t>
  </si>
  <si>
    <t>Serviço especializado de construção de coberta em estrutura metálica com revestimento metálico tipo reynobond nos Postos de Controle nº2 e nº3 no Complexo Industrial Portuário de Suape.</t>
  </si>
  <si>
    <t xml:space="preserve">PD 003/2020 </t>
  </si>
  <si>
    <t>ALTA SERIÇOS DE ENGENHARIA LTDA EPP</t>
  </si>
  <si>
    <t>028/2020</t>
  </si>
  <si>
    <t>Contratação de empresa para execução de serviço de limpeza e manutenção em fachada de vidro do Empresarial Eduardo H. Accioly Campos</t>
  </si>
  <si>
    <t>DIPON INSTALADORA E CONSTRUTORA LTDA</t>
  </si>
  <si>
    <t>069/2020</t>
  </si>
  <si>
    <t>PD 011/2020</t>
  </si>
  <si>
    <t>Execução dos serviços de recuperação do molhe de abrigo do Porto de Suape</t>
  </si>
  <si>
    <t>CONSTRUTORA VENÂNCIO LTDA</t>
  </si>
  <si>
    <t>070/2020</t>
  </si>
  <si>
    <t>425</t>
  </si>
  <si>
    <t>60</t>
  </si>
  <si>
    <t>Eicomnor Engenharia Impermeabilização Comércio do Nordeste LTDA</t>
  </si>
  <si>
    <t>DP 006/2019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</si>
  <si>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</si>
  <si>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</si>
  <si>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063/2019</t>
  </si>
  <si>
    <t>PD 022/2019</t>
  </si>
  <si>
    <t>Serviços técnicos de engenharia para execução de levantamento Topo-batimétrico Tipo "A" no Canal Externo do Porto de SUAPE.</t>
  </si>
  <si>
    <t>072/2019</t>
  </si>
  <si>
    <t>Pregão 027/2019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</si>
  <si>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</si>
  <si>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>INTEGRADE SOLUÇÕES DE INFORMÁTICA, CONTROLE PATRIMONIAL E AVALIAÇÕES LTDA-ME</t>
  </si>
  <si>
    <t>002/2020</t>
  </si>
  <si>
    <t>CONTRATAÇÃO DE EMPRESA ESPECIALIZADA PARA ELABORAÇÃO DEPROJETO EXECUTIVO DE INFRAESTRUTURA PARA URBANIZAÇÃO DE VILA NAZARÉ, NO MUNICÍPIO DO CABODE SANTO AGOSTINHO</t>
  </si>
  <si>
    <t>LAPOC ENGENHARIA E PLANEJAMENTO LTDA</t>
  </si>
  <si>
    <t>066/2020</t>
  </si>
  <si>
    <t>-</t>
  </si>
  <si>
    <t>TAC</t>
  </si>
  <si>
    <t>Confissão e o reconhecimento de dívida e a liquidação do valor devido pela Galvão Engenharia S.A - em recuperação judicial a SUAPE relativo ao objeto da PAAP Nº01/2015</t>
  </si>
  <si>
    <t>01.340.937/0001-79</t>
  </si>
  <si>
    <t>Galvão Engenharia S.A.</t>
  </si>
  <si>
    <t>PAAP</t>
  </si>
  <si>
    <t>TOTAL</t>
  </si>
  <si>
    <t>____/____/______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</si>
  <si>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</si>
  <si>
    <t>01/01/2021 A 31/03/2021</t>
  </si>
  <si>
    <t>2021</t>
  </si>
  <si>
    <t xml:space="preserve">  Declaramos que as informações contidas nesta planilha são fidedignas e estão 
  atualizadas até o término do 1º trimestre de exercício de 2021</t>
  </si>
  <si>
    <t>CONTRATAÇÃO DE EMPRESA ESPECIALIZADA PARA ELABORAÇÃO DE PROJETOS EXECUTIVOS DE ARQUITETURA E ENGENHARIA – PARA IMPLANTAÇÃO DAS INSTALAÇÕES DE CO-WORKING NO CENTRO ADMINISTRATIVO DE SUAPE</t>
  </si>
  <si>
    <t>GRPROJETOS E EMPREENDIMENTOS IMOBILIÁRIOS LTDA (MICHELE GIL PROJETOS)</t>
  </si>
  <si>
    <t>015/2021</t>
  </si>
  <si>
    <t>ASSESSORIA TÉCNICA ESPECIALIZADA PARA REALIZAÇÃO DE ESTUDOS DE TRÁFEGO NA ÁREA DE INFLUÊNCIA DO PORTO</t>
  </si>
  <si>
    <t>METRICS SERVIÇOS DE CONSULTORIA E ENGENHARIA LTDA</t>
  </si>
  <si>
    <t>024/2021</t>
  </si>
  <si>
    <t>DP 002/2020</t>
  </si>
  <si>
    <t>PD 005/2020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</si>
  <si>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 TERRITÓRIO ESTRATÉGICO DE SUAPE.</t>
  </si>
  <si>
    <t>PD 010/2020</t>
  </si>
  <si>
    <t>012/2016</t>
  </si>
  <si>
    <t>PD 009/2020</t>
  </si>
  <si>
    <t>DP 033/2020</t>
  </si>
  <si>
    <t>DP 002/2021</t>
  </si>
  <si>
    <t>101/2020</t>
  </si>
  <si>
    <t>008/2021</t>
  </si>
  <si>
    <t>010/2021</t>
  </si>
  <si>
    <t>017/2021</t>
  </si>
  <si>
    <t>018/2021</t>
  </si>
  <si>
    <t>020/2021</t>
  </si>
  <si>
    <t>PD 006/2020</t>
  </si>
  <si>
    <t>EXECUÇÃO DO SERVIÇO DE RECUPERAÇÃO DOS ENCONTROS DA PONTE SOBRE O RIO PIRAPAMA, LOCALIZADO NO MUNICÍPIO DO CABO DE SANTO AGOSTINHO– PE.</t>
  </si>
  <si>
    <t>PD 016/2020</t>
  </si>
  <si>
    <t>EXECUÇÃO DE OBRAS DE CONTENÇÃO DE ENCOSTA EM VILANOVA TATUOCA, NO MUNICÍPIO DO CABO DE SANTO AGOSTINHO/PE.</t>
  </si>
  <si>
    <t>EMPERTEC –EMPRESA PERNAMBUCANA TÉCNICA DE ENGENHARIA E COMÉRCIO DE MATERIAL DE CONSTRUÇÃOLTDA</t>
  </si>
  <si>
    <t>PD 015/2020</t>
  </si>
  <si>
    <t>ABTEC ENGENHARIA LTDA</t>
  </si>
  <si>
    <t>RECUPERAÇÃO DA BACIA DE CONTENÇÃO DO PGL 1.</t>
  </si>
  <si>
    <t>10/02/021</t>
  </si>
  <si>
    <t>PD 014/2020</t>
  </si>
  <si>
    <t>LEVANTAMENTO TOPO-BATIMÉTRICO TIPO “A”, SUPERVISÃO EFISCALIZAÇÃO DA OBRA DE NIVELAMENTO DE FUNDO NOS BERÇOS DOS CAIS 1; 2; 3; 4 E 5; PGL 1E PGL 2 DO PORTO INTERNO E EXTERNO DE SUAPE</t>
  </si>
  <si>
    <t>CONSÓRCIO TPF-EICOMNO</t>
  </si>
  <si>
    <t>SERVIÇO DE SUPERVISÃO E FISCALIZAÇÃO DAS OBRAS DE RESTAURAÇÃO DA ÁREA 1 DO MOLHE DEABRIGO DO PORTO DE SUAPE – PE</t>
  </si>
  <si>
    <t>CONSÓRCIO TPF-EICOMNOR</t>
  </si>
  <si>
    <t>455</t>
  </si>
  <si>
    <t>PD 012/2020</t>
  </si>
  <si>
    <t>DP 001/2021</t>
  </si>
  <si>
    <t>CONTRATAÇÃO DE EMPRESA ESPECIALIZADA PARA ELABORAÇÃO DE PROJETO DE PREVENÇÃO E COMBATE CONTRA INCENDIO DO PRÉDIO ADMINISTRATIVO – EHAC</t>
  </si>
  <si>
    <t>PEC PROJETOS E CONSULTORIA LTDA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</si>
</sst>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 &quot;* #,##0.00_-;&quot;-R$ &quot;* #,##0.00_-;_-&quot;R$ &quot;* \-??_-;_-@_-"/>
    <numFmt numFmtId="165" formatCode="_(* #,##0.00_);_(* \(#,##0.00\);_(* \-??_);_(@_)"/>
    <numFmt numFmtId="166" formatCode="#,##0.00;[Red]#,##0.00"/>
    <numFmt numFmtId="167" formatCode="dd/mm/yy;@"/>
    <numFmt numFmtId="168" formatCode="#,##0.00_);[Red]\(#,##0.00\)"/>
    <numFmt numFmtId="169" formatCode="#,##0.00_ ;[Red]\-#,##0.00\ 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1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DCE6F2"/>
        <bgColor rgb="FFEEECE1"/>
      </patternFill>
    </fill>
    <fill>
      <patternFill patternType="solid">
        <fgColor rgb="FFC4BD97"/>
        <bgColor rgb="FFBFBFBF"/>
      </patternFill>
    </fill>
    <fill>
      <patternFill patternType="solid">
        <fgColor rgb="FFEEECE1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165" fontId="6" fillId="0" borderId="0" applyBorder="0" applyProtection="0"/>
    <xf numFmtId="164" fontId="6" fillId="0" borderId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Border="0" applyProtection="0"/>
    <xf numFmtId="165" fontId="6" fillId="0" borderId="0" applyBorder="0" applyProtection="0"/>
  </cellStyleXfs>
  <cellXfs count="83">
    <xf numFmtId="0" fontId="0" fillId="0" borderId="0" xfId="0"/>
    <xf numFmtId="49" fontId="3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66" fontId="3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 vertical="center" wrapText="1"/>
    </xf>
    <xf numFmtId="166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4" fontId="5" fillId="7" borderId="1" xfId="17" applyNumberFormat="1" applyFont="1" applyFill="1" applyBorder="1" applyAlignment="1">
      <alignment horizontal="center" vertical="center" wrapText="1"/>
    </xf>
    <xf numFmtId="4" fontId="5" fillId="7" borderId="1" xfId="17" applyNumberFormat="1" applyFont="1" applyFill="1" applyBorder="1" applyAlignment="1">
      <alignment horizontal="left" vertical="center" wrapText="1"/>
    </xf>
    <xf numFmtId="4" fontId="5" fillId="7" borderId="1" xfId="17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168" fontId="5" fillId="0" borderId="1" xfId="0" applyNumberFormat="1" applyFont="1" applyBorder="1" applyAlignment="1">
      <alignment horizontal="justify" vertical="center" wrapText="1"/>
    </xf>
    <xf numFmtId="168" fontId="5" fillId="0" borderId="1" xfId="17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 applyProtection="1">
      <alignment horizontal="right" vertical="center" wrapText="1"/>
    </xf>
    <xf numFmtId="1" fontId="5" fillId="0" borderId="2" xfId="12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right" vertical="center" wrapText="1"/>
    </xf>
    <xf numFmtId="4" fontId="5" fillId="0" borderId="1" xfId="17" applyNumberFormat="1" applyFont="1" applyBorder="1" applyAlignment="1">
      <alignment horizontal="right" vertical="center" wrapText="1"/>
    </xf>
    <xf numFmtId="168" fontId="5" fillId="0" borderId="1" xfId="17" applyNumberFormat="1" applyFont="1" applyBorder="1" applyAlignment="1">
      <alignment horizontal="justify" vertical="center" wrapText="1"/>
    </xf>
    <xf numFmtId="168" fontId="5" fillId="0" borderId="1" xfId="17" applyNumberFormat="1" applyFont="1" applyBorder="1" applyAlignment="1">
      <alignment vertical="center" wrapText="1"/>
    </xf>
    <xf numFmtId="4" fontId="5" fillId="0" borderId="1" xfId="17" applyNumberFormat="1" applyFont="1" applyBorder="1" applyAlignment="1">
      <alignment horizontal="center" vertical="center" wrapText="1"/>
    </xf>
    <xf numFmtId="4" fontId="3" fillId="0" borderId="1" xfId="17" applyNumberFormat="1" applyFont="1" applyBorder="1" applyAlignment="1">
      <alignment horizontal="right" vertical="center" wrapText="1"/>
    </xf>
    <xf numFmtId="168" fontId="3" fillId="0" borderId="1" xfId="17" applyNumberFormat="1" applyFont="1" applyBorder="1" applyAlignment="1">
      <alignment horizontal="justify" vertical="center" wrapText="1"/>
    </xf>
    <xf numFmtId="168" fontId="3" fillId="0" borderId="1" xfId="17" applyNumberFormat="1" applyFont="1" applyBorder="1" applyAlignment="1">
      <alignment horizontal="center" vertical="center" wrapText="1"/>
    </xf>
    <xf numFmtId="168" fontId="3" fillId="0" borderId="1" xfId="17" applyNumberFormat="1" applyFont="1" applyBorder="1" applyAlignment="1">
      <alignment vertical="center" wrapText="1"/>
    </xf>
    <xf numFmtId="166" fontId="3" fillId="0" borderId="1" xfId="1" applyNumberFormat="1" applyFont="1" applyBorder="1" applyAlignment="1" applyProtection="1">
      <alignment horizontal="right" vertical="center" wrapText="1"/>
    </xf>
    <xf numFmtId="1" fontId="3" fillId="0" borderId="2" xfId="12" applyNumberFormat="1" applyFont="1" applyBorder="1" applyAlignment="1">
      <alignment horizontal="center" vertical="center"/>
    </xf>
    <xf numFmtId="165" fontId="3" fillId="0" borderId="1" xfId="1" applyFont="1" applyBorder="1" applyAlignment="1" applyProtection="1">
      <alignment horizontal="center" vertical="center" wrapText="1"/>
    </xf>
    <xf numFmtId="4" fontId="3" fillId="0" borderId="1" xfId="17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9" fontId="3" fillId="8" borderId="1" xfId="0" applyNumberFormat="1" applyFont="1" applyFill="1" applyBorder="1" applyAlignment="1">
      <alignment horizontal="right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16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horizontal="center" vertical="center"/>
    </xf>
    <xf numFmtId="168" fontId="5" fillId="0" borderId="0" xfId="17" applyNumberFormat="1" applyFont="1" applyBorder="1" applyAlignment="1">
      <alignment horizontal="justify" vertical="center" wrapText="1"/>
    </xf>
    <xf numFmtId="168" fontId="5" fillId="0" borderId="0" xfId="17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5" fillId="0" borderId="1" xfId="17" applyNumberFormat="1" applyFont="1" applyFill="1" applyBorder="1" applyAlignment="1">
      <alignment horizontal="center" vertical="center" wrapText="1"/>
    </xf>
    <xf numFmtId="168" fontId="5" fillId="0" borderId="1" xfId="17" applyNumberFormat="1" applyFont="1" applyBorder="1" applyAlignment="1">
      <alignment wrapText="1"/>
    </xf>
    <xf numFmtId="49" fontId="3" fillId="8" borderId="1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</cellXfs>
  <cellStyles count="20">
    <cellStyle name="Moeda 2" xfId="2"/>
    <cellStyle name="Normal" xfId="0" builtinId="0"/>
    <cellStyle name="Normal 14" xfId="3"/>
    <cellStyle name="Normal 2" xfId="4"/>
    <cellStyle name="Normal 2 2" xfId="5"/>
    <cellStyle name="Normal 2 2 2" xfId="6"/>
    <cellStyle name="Normal 2 21 2" xfId="7"/>
    <cellStyle name="Normal 2 25" xfId="8"/>
    <cellStyle name="Normal 2 3" xfId="9"/>
    <cellStyle name="Normal 2 34" xfId="10"/>
    <cellStyle name="Normal 2 7" xfId="11"/>
    <cellStyle name="Normal 2 8 2" xfId="12"/>
    <cellStyle name="Normal 2 8 2 4 2" xfId="13"/>
    <cellStyle name="Normal 2 9" xfId="14"/>
    <cellStyle name="Normal 2 9 2" xfId="15"/>
    <cellStyle name="Normal 6 3" xfId="16"/>
    <cellStyle name="Normal_Plan1" xfId="17"/>
    <cellStyle name="Porcentagem 2" xfId="18"/>
    <cellStyle name="Vírgula" xfId="1" builtinId="3"/>
    <cellStyle name="Vírgula 2" xfId="1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6"/>
  <sheetViews>
    <sheetView tabSelected="1" view="pageBreakPreview" zoomScaleNormal="100" workbookViewId="0">
      <pane xSplit="2" ySplit="9" topLeftCell="I10" activePane="bottomRight" state="frozen"/>
      <selection pane="topRight" activeCell="I1" sqref="I1"/>
      <selection pane="bottomLeft" activeCell="A10" sqref="A10"/>
      <selection pane="bottomRight" activeCell="A7" sqref="A7:A8"/>
    </sheetView>
  </sheetViews>
  <sheetFormatPr defaultColWidth="9.140625" defaultRowHeight="12.75" x14ac:dyDescent="0.2"/>
  <cols>
    <col min="1" max="1" width="13.85546875" style="1" customWidth="1"/>
    <col min="2" max="2" width="35.42578125" style="1" customWidth="1"/>
    <col min="3" max="3" width="7.42578125" style="1" hidden="1" customWidth="1"/>
    <col min="4" max="4" width="15.5703125" style="1" hidden="1" customWidth="1"/>
    <col min="5" max="5" width="9.5703125" style="1" hidden="1" customWidth="1"/>
    <col min="6" max="6" width="14" style="2" hidden="1" customWidth="1"/>
    <col min="7" max="7" width="17" style="2" hidden="1" customWidth="1"/>
    <col min="8" max="8" width="20" style="1" hidden="1" customWidth="1"/>
    <col min="9" max="9" width="37" style="3" customWidth="1"/>
    <col min="10" max="10" width="9.5703125" style="1" customWidth="1"/>
    <col min="11" max="11" width="11.140625" style="4" customWidth="1"/>
    <col min="12" max="12" width="5.42578125" style="1" customWidth="1"/>
    <col min="13" max="13" width="18.140625" style="5" customWidth="1"/>
    <col min="14" max="14" width="14.28515625" style="4" customWidth="1"/>
    <col min="15" max="15" width="10.28515625" style="1" customWidth="1"/>
    <col min="16" max="16" width="18.7109375" style="6" customWidth="1"/>
    <col min="17" max="17" width="17.140625" style="1" customWidth="1"/>
    <col min="18" max="18" width="14" style="6" customWidth="1"/>
    <col min="19" max="19" width="18.140625" style="6" customWidth="1"/>
    <col min="20" max="20" width="14.28515625" style="5" customWidth="1"/>
    <col min="21" max="21" width="19.140625" style="5" customWidth="1"/>
    <col min="22" max="22" width="16" style="1" customWidth="1"/>
    <col min="23" max="23" width="17.140625" style="1" customWidth="1"/>
    <col min="24" max="24" width="11.140625" style="1" customWidth="1"/>
    <col min="25" max="1024" width="9.140625" style="1"/>
  </cols>
  <sheetData>
    <row r="1" spans="1:25" s="7" customFormat="1" ht="15" customHeigh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s="7" customFormat="1" ht="11.25" customHeight="1" x14ac:dyDescent="0.2">
      <c r="F2" s="8"/>
      <c r="G2" s="8"/>
      <c r="I2" s="3"/>
      <c r="J2" s="82" t="s">
        <v>1</v>
      </c>
      <c r="K2" s="82"/>
      <c r="L2" s="82"/>
      <c r="M2" s="82"/>
      <c r="N2" s="9"/>
      <c r="P2" s="10"/>
      <c r="R2" s="10"/>
      <c r="S2" s="10"/>
      <c r="T2" s="11"/>
      <c r="U2" s="11"/>
    </row>
    <row r="3" spans="1:25" s="7" customFormat="1" ht="11.25" customHeight="1" x14ac:dyDescent="0.2">
      <c r="A3" s="12" t="s">
        <v>2</v>
      </c>
      <c r="B3" s="13" t="s">
        <v>3</v>
      </c>
      <c r="C3" s="12"/>
      <c r="F3" s="8"/>
      <c r="G3" s="8"/>
      <c r="I3" s="3"/>
      <c r="J3" s="82" t="s">
        <v>4</v>
      </c>
      <c r="K3" s="82"/>
      <c r="L3" s="7" t="s">
        <v>150</v>
      </c>
      <c r="M3" s="11"/>
      <c r="N3" s="9"/>
      <c r="R3" s="10"/>
      <c r="S3" s="10"/>
      <c r="T3" s="11"/>
      <c r="U3" s="11"/>
    </row>
    <row r="4" spans="1:25" s="7" customFormat="1" ht="17.850000000000001" customHeight="1" x14ac:dyDescent="0.2">
      <c r="A4" s="82" t="s">
        <v>5</v>
      </c>
      <c r="B4" s="82"/>
      <c r="C4" s="82"/>
      <c r="D4" s="82"/>
      <c r="E4" s="82"/>
      <c r="F4" s="8"/>
      <c r="G4" s="8"/>
      <c r="I4" s="3"/>
      <c r="J4" s="82" t="s">
        <v>6</v>
      </c>
      <c r="K4" s="82"/>
      <c r="L4" s="82"/>
      <c r="M4" s="82" t="s">
        <v>149</v>
      </c>
      <c r="N4" s="82"/>
      <c r="P4" s="10"/>
      <c r="R4" s="10"/>
      <c r="S4" s="10"/>
      <c r="T4" s="11"/>
      <c r="U4" s="11"/>
    </row>
    <row r="5" spans="1:25" s="7" customFormat="1" ht="11.25" x14ac:dyDescent="0.2">
      <c r="F5" s="8"/>
      <c r="G5" s="8"/>
      <c r="I5" s="3"/>
      <c r="K5" s="9"/>
      <c r="M5" s="11"/>
      <c r="N5" s="9"/>
      <c r="P5" s="10"/>
      <c r="R5" s="10"/>
      <c r="S5" s="10"/>
      <c r="T5" s="11"/>
      <c r="U5" s="11"/>
    </row>
    <row r="6" spans="1:25" ht="11.25" customHeight="1" x14ac:dyDescent="0.2">
      <c r="A6" s="74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 t="s">
        <v>8</v>
      </c>
      <c r="R6" s="74"/>
      <c r="S6" s="74"/>
      <c r="T6" s="74"/>
      <c r="U6" s="74"/>
      <c r="V6" s="75" t="s">
        <v>9</v>
      </c>
      <c r="W6" s="75" t="s">
        <v>10</v>
      </c>
      <c r="X6" s="75" t="s">
        <v>11</v>
      </c>
    </row>
    <row r="7" spans="1:25" ht="11.25" customHeight="1" x14ac:dyDescent="0.2">
      <c r="A7" s="76" t="s">
        <v>12</v>
      </c>
      <c r="B7" s="76" t="s">
        <v>13</v>
      </c>
      <c r="C7" s="16"/>
      <c r="D7" s="75" t="s">
        <v>14</v>
      </c>
      <c r="E7" s="75"/>
      <c r="F7" s="75"/>
      <c r="G7" s="75"/>
      <c r="H7" s="77" t="s">
        <v>15</v>
      </c>
      <c r="I7" s="77"/>
      <c r="J7" s="75" t="s">
        <v>16</v>
      </c>
      <c r="K7" s="75"/>
      <c r="L7" s="75"/>
      <c r="M7" s="75"/>
      <c r="N7" s="75"/>
      <c r="O7" s="75" t="s">
        <v>17</v>
      </c>
      <c r="P7" s="75"/>
      <c r="Q7" s="78" t="s">
        <v>18</v>
      </c>
      <c r="R7" s="79" t="s">
        <v>19</v>
      </c>
      <c r="S7" s="79" t="s">
        <v>20</v>
      </c>
      <c r="T7" s="80" t="s">
        <v>21</v>
      </c>
      <c r="U7" s="80" t="s">
        <v>22</v>
      </c>
      <c r="V7" s="75"/>
      <c r="W7" s="75"/>
      <c r="X7" s="75"/>
    </row>
    <row r="8" spans="1:25" ht="22.5" x14ac:dyDescent="0.2">
      <c r="A8" s="76"/>
      <c r="B8" s="76"/>
      <c r="C8" s="16"/>
      <c r="D8" s="15" t="s">
        <v>23</v>
      </c>
      <c r="E8" s="15" t="s">
        <v>24</v>
      </c>
      <c r="F8" s="20" t="s">
        <v>25</v>
      </c>
      <c r="G8" s="20" t="s">
        <v>26</v>
      </c>
      <c r="H8" s="17" t="s">
        <v>27</v>
      </c>
      <c r="I8" s="17" t="s">
        <v>28</v>
      </c>
      <c r="J8" s="15" t="s">
        <v>23</v>
      </c>
      <c r="K8" s="21" t="s">
        <v>29</v>
      </c>
      <c r="L8" s="15" t="s">
        <v>30</v>
      </c>
      <c r="M8" s="15" t="s">
        <v>31</v>
      </c>
      <c r="N8" s="21" t="s">
        <v>32</v>
      </c>
      <c r="O8" s="15" t="s">
        <v>33</v>
      </c>
      <c r="P8" s="20" t="s">
        <v>34</v>
      </c>
      <c r="Q8" s="78"/>
      <c r="R8" s="79"/>
      <c r="S8" s="79"/>
      <c r="T8" s="80"/>
      <c r="U8" s="80"/>
      <c r="V8" s="75"/>
      <c r="W8" s="75"/>
      <c r="X8" s="75"/>
    </row>
    <row r="9" spans="1:25" x14ac:dyDescent="0.2">
      <c r="A9" s="14"/>
      <c r="B9" s="14"/>
      <c r="C9" s="14"/>
      <c r="D9" s="14"/>
      <c r="E9" s="14"/>
      <c r="F9" s="22"/>
      <c r="G9" s="22"/>
      <c r="H9" s="14"/>
      <c r="I9" s="23"/>
      <c r="J9" s="14"/>
      <c r="K9" s="24"/>
      <c r="L9" s="14"/>
      <c r="M9" s="14"/>
      <c r="N9" s="24"/>
      <c r="O9" s="14"/>
      <c r="P9" s="22"/>
      <c r="Q9" s="14"/>
      <c r="R9" s="18"/>
      <c r="S9" s="18"/>
      <c r="T9" s="19"/>
      <c r="U9" s="19"/>
      <c r="V9" s="14"/>
      <c r="W9" s="14"/>
      <c r="X9" s="14"/>
    </row>
    <row r="10" spans="1:25" s="5" customFormat="1" ht="33.75" x14ac:dyDescent="0.2">
      <c r="A10" s="68" t="s">
        <v>35</v>
      </c>
      <c r="B10" s="26" t="s">
        <v>36</v>
      </c>
      <c r="C10" s="27" t="s">
        <v>37</v>
      </c>
      <c r="D10" s="27"/>
      <c r="E10" s="27"/>
      <c r="F10" s="27"/>
      <c r="G10" s="27"/>
      <c r="H10" s="27" t="s">
        <v>38</v>
      </c>
      <c r="I10" s="26" t="s">
        <v>39</v>
      </c>
      <c r="J10" s="68" t="s">
        <v>40</v>
      </c>
      <c r="K10" s="25" t="s">
        <v>41</v>
      </c>
      <c r="L10" s="27" t="s">
        <v>42</v>
      </c>
      <c r="M10" s="27">
        <v>146600155.33000001</v>
      </c>
      <c r="N10" s="27">
        <v>42001</v>
      </c>
      <c r="O10" s="27">
        <v>1382</v>
      </c>
      <c r="P10" s="27">
        <v>36631309.829999998</v>
      </c>
      <c r="Q10" s="27"/>
      <c r="R10" s="27">
        <v>0</v>
      </c>
      <c r="S10" s="27">
        <v>0</v>
      </c>
      <c r="T10" s="27">
        <v>0</v>
      </c>
      <c r="U10" s="27">
        <v>0</v>
      </c>
      <c r="V10" s="27">
        <v>181224576.90000001</v>
      </c>
      <c r="W10" s="27">
        <v>16238410.27</v>
      </c>
      <c r="X10" s="25" t="s">
        <v>43</v>
      </c>
      <c r="Y10" s="28"/>
    </row>
    <row r="11" spans="1:25" s="5" customFormat="1" ht="33.75" x14ac:dyDescent="0.2">
      <c r="A11" s="19" t="s">
        <v>45</v>
      </c>
      <c r="B11" s="29" t="s">
        <v>46</v>
      </c>
      <c r="C11" s="30"/>
      <c r="D11" s="19"/>
      <c r="E11" s="19"/>
      <c r="F11" s="18"/>
      <c r="G11" s="18"/>
      <c r="H11" s="19"/>
      <c r="I11" s="31" t="s">
        <v>47</v>
      </c>
      <c r="J11" s="66" t="s">
        <v>48</v>
      </c>
      <c r="K11" s="32">
        <v>40780</v>
      </c>
      <c r="L11" s="19" t="s">
        <v>49</v>
      </c>
      <c r="M11" s="33">
        <v>3645492.72</v>
      </c>
      <c r="N11" s="32">
        <v>41972</v>
      </c>
      <c r="O11" s="34">
        <v>961</v>
      </c>
      <c r="P11" s="35">
        <v>7018090.3499999996</v>
      </c>
      <c r="Q11" s="19"/>
      <c r="R11" s="36">
        <v>0</v>
      </c>
      <c r="S11" s="36">
        <v>0</v>
      </c>
      <c r="T11" s="36">
        <v>0</v>
      </c>
      <c r="U11" s="36">
        <v>0</v>
      </c>
      <c r="V11" s="36">
        <v>10552835.91</v>
      </c>
      <c r="W11" s="36">
        <v>507947.8</v>
      </c>
      <c r="X11" s="19" t="s">
        <v>50</v>
      </c>
      <c r="Y11" s="28"/>
    </row>
    <row r="12" spans="1:25" s="5" customFormat="1" ht="45" x14ac:dyDescent="0.2">
      <c r="A12" s="19" t="s">
        <v>54</v>
      </c>
      <c r="B12" s="41" t="s">
        <v>55</v>
      </c>
      <c r="C12" s="42" t="s">
        <v>51</v>
      </c>
      <c r="D12" s="19"/>
      <c r="E12" s="19"/>
      <c r="F12" s="18"/>
      <c r="G12" s="18"/>
      <c r="H12" s="19" t="s">
        <v>56</v>
      </c>
      <c r="I12" s="43" t="s">
        <v>57</v>
      </c>
      <c r="J12" s="67" t="s">
        <v>162</v>
      </c>
      <c r="K12" s="32">
        <v>42487</v>
      </c>
      <c r="L12" s="19" t="s">
        <v>53</v>
      </c>
      <c r="M12" s="44">
        <v>2562698.0099999998</v>
      </c>
      <c r="N12" s="32">
        <v>44312</v>
      </c>
      <c r="O12" s="45">
        <v>1461</v>
      </c>
      <c r="P12" s="35">
        <v>638579.38</v>
      </c>
      <c r="Q12" s="46"/>
      <c r="R12" s="40">
        <f>229820.96+227340.12+296227.57</f>
        <v>753388.64999999991</v>
      </c>
      <c r="S12" s="40">
        <f>35486.44+35103.38</f>
        <v>70589.820000000007</v>
      </c>
      <c r="T12" s="40">
        <f>229820.96+227340.12</f>
        <v>457161.07999999996</v>
      </c>
      <c r="U12" s="40">
        <f>35486.44+35103.38</f>
        <v>70589.820000000007</v>
      </c>
      <c r="V12" s="40">
        <f>2539094.17+2598772.53+2684901.04+2894597.43+2047946.64+457161.08</f>
        <v>13222472.890000001</v>
      </c>
      <c r="W12" s="40">
        <f>24770.16+125162.09+224357.54+345422.17+315921.76+70589.82</f>
        <v>1106223.54</v>
      </c>
      <c r="X12" s="47" t="s">
        <v>58</v>
      </c>
      <c r="Y12" s="48"/>
    </row>
    <row r="13" spans="1:25" s="5" customFormat="1" ht="36" customHeight="1" x14ac:dyDescent="0.2">
      <c r="A13" s="19" t="s">
        <v>63</v>
      </c>
      <c r="B13" s="37" t="s">
        <v>64</v>
      </c>
      <c r="C13" s="30"/>
      <c r="D13" s="19"/>
      <c r="E13" s="19"/>
      <c r="F13" s="18"/>
      <c r="G13" s="18"/>
      <c r="H13" s="19"/>
      <c r="I13" s="38" t="s">
        <v>65</v>
      </c>
      <c r="J13" s="66" t="s">
        <v>66</v>
      </c>
      <c r="K13" s="32">
        <v>43752</v>
      </c>
      <c r="L13" s="19" t="s">
        <v>67</v>
      </c>
      <c r="M13" s="33">
        <v>3200000</v>
      </c>
      <c r="N13" s="32">
        <v>44509</v>
      </c>
      <c r="O13" s="34">
        <v>300</v>
      </c>
      <c r="P13" s="35">
        <v>593554.81000000006</v>
      </c>
      <c r="Q13" s="19"/>
      <c r="R13" s="36">
        <v>0</v>
      </c>
      <c r="S13" s="36">
        <v>0</v>
      </c>
      <c r="T13" s="36">
        <v>0</v>
      </c>
      <c r="U13" s="36">
        <v>0</v>
      </c>
      <c r="V13" s="36">
        <v>1873365.14</v>
      </c>
      <c r="W13" s="36">
        <v>0</v>
      </c>
      <c r="X13" s="39" t="s">
        <v>58</v>
      </c>
    </row>
    <row r="14" spans="1:25" s="5" customFormat="1" ht="47.25" customHeight="1" x14ac:dyDescent="0.2">
      <c r="A14" s="19" t="s">
        <v>68</v>
      </c>
      <c r="B14" s="37" t="s">
        <v>69</v>
      </c>
      <c r="C14" s="30"/>
      <c r="D14" s="19"/>
      <c r="E14" s="19"/>
      <c r="F14" s="18"/>
      <c r="G14" s="18"/>
      <c r="H14" s="19"/>
      <c r="I14" s="38" t="s">
        <v>57</v>
      </c>
      <c r="J14" s="66" t="s">
        <v>70</v>
      </c>
      <c r="K14" s="32">
        <v>43752</v>
      </c>
      <c r="L14" s="19" t="s">
        <v>67</v>
      </c>
      <c r="M14" s="33">
        <v>2490000</v>
      </c>
      <c r="N14" s="32">
        <v>44574</v>
      </c>
      <c r="O14" s="34">
        <v>365</v>
      </c>
      <c r="P14" s="35">
        <v>481947.77</v>
      </c>
      <c r="Q14" s="19"/>
      <c r="R14" s="36">
        <v>0</v>
      </c>
      <c r="S14" s="36">
        <v>0</v>
      </c>
      <c r="T14" s="36">
        <f>12334.56+24442.21+4328.29</f>
        <v>41105.06</v>
      </c>
      <c r="U14" s="36">
        <v>0</v>
      </c>
      <c r="V14" s="36">
        <v>1699485.05</v>
      </c>
      <c r="W14" s="36">
        <v>0</v>
      </c>
      <c r="X14" s="39" t="s">
        <v>58</v>
      </c>
    </row>
    <row r="15" spans="1:25" s="5" customFormat="1" ht="56.25" x14ac:dyDescent="0.2">
      <c r="A15" s="19" t="s">
        <v>158</v>
      </c>
      <c r="B15" s="37" t="s">
        <v>71</v>
      </c>
      <c r="C15" s="30"/>
      <c r="D15" s="19"/>
      <c r="E15" s="19"/>
      <c r="F15" s="18"/>
      <c r="G15" s="18"/>
      <c r="H15" s="19"/>
      <c r="I15" s="38" t="s">
        <v>72</v>
      </c>
      <c r="J15" s="66" t="s">
        <v>73</v>
      </c>
      <c r="K15" s="32">
        <v>44026</v>
      </c>
      <c r="L15" s="19" t="s">
        <v>49</v>
      </c>
      <c r="M15" s="33">
        <v>97066.73</v>
      </c>
      <c r="N15" s="32" t="s">
        <v>74</v>
      </c>
      <c r="O15" s="34">
        <v>0</v>
      </c>
      <c r="P15" s="35">
        <v>0</v>
      </c>
      <c r="Q15" s="19"/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9" t="s">
        <v>58</v>
      </c>
    </row>
    <row r="16" spans="1:25" s="5" customFormat="1" ht="84.75" customHeight="1" x14ac:dyDescent="0.2">
      <c r="A16" s="19" t="s">
        <v>159</v>
      </c>
      <c r="B16" s="37" t="s">
        <v>75</v>
      </c>
      <c r="C16" s="30"/>
      <c r="D16" s="19"/>
      <c r="E16" s="19"/>
      <c r="F16" s="18"/>
      <c r="G16" s="18"/>
      <c r="H16" s="19"/>
      <c r="I16" s="38" t="s">
        <v>76</v>
      </c>
      <c r="J16" s="66" t="s">
        <v>77</v>
      </c>
      <c r="K16" s="32">
        <v>44084</v>
      </c>
      <c r="L16" s="19" t="s">
        <v>62</v>
      </c>
      <c r="M16" s="33">
        <v>2680000</v>
      </c>
      <c r="N16" s="32" t="s">
        <v>74</v>
      </c>
      <c r="O16" s="34">
        <v>0</v>
      </c>
      <c r="P16" s="35">
        <v>0</v>
      </c>
      <c r="Q16" s="19"/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9" t="s">
        <v>58</v>
      </c>
    </row>
    <row r="17" spans="1:24" s="5" customFormat="1" ht="90" x14ac:dyDescent="0.2">
      <c r="A17" s="19" t="s">
        <v>80</v>
      </c>
      <c r="B17" s="37" t="s">
        <v>81</v>
      </c>
      <c r="C17" s="30"/>
      <c r="D17" s="19"/>
      <c r="E17" s="19"/>
      <c r="F17" s="18"/>
      <c r="G17" s="18"/>
      <c r="H17" s="19"/>
      <c r="I17" s="38" t="s">
        <v>82</v>
      </c>
      <c r="J17" s="66" t="s">
        <v>83</v>
      </c>
      <c r="K17" s="32">
        <v>43797</v>
      </c>
      <c r="L17" s="19" t="s">
        <v>52</v>
      </c>
      <c r="M17" s="33">
        <v>2250000</v>
      </c>
      <c r="N17" s="32">
        <v>44328</v>
      </c>
      <c r="O17" s="34">
        <v>150</v>
      </c>
      <c r="P17" s="35">
        <v>473397.9</v>
      </c>
      <c r="Q17" s="19"/>
      <c r="R17" s="36">
        <v>200716.28</v>
      </c>
      <c r="S17" s="36">
        <v>0</v>
      </c>
      <c r="T17" s="36">
        <v>200716.28</v>
      </c>
      <c r="U17" s="36">
        <v>0</v>
      </c>
      <c r="V17" s="36">
        <v>1756989.8</v>
      </c>
      <c r="W17" s="36">
        <v>0</v>
      </c>
      <c r="X17" s="39" t="s">
        <v>58</v>
      </c>
    </row>
    <row r="18" spans="1:24" s="5" customFormat="1" ht="84" customHeight="1" x14ac:dyDescent="0.2">
      <c r="A18" s="19" t="s">
        <v>78</v>
      </c>
      <c r="B18" s="37" t="s">
        <v>160</v>
      </c>
      <c r="C18" s="30"/>
      <c r="D18" s="19"/>
      <c r="E18" s="19"/>
      <c r="F18" s="18"/>
      <c r="G18" s="18"/>
      <c r="H18" s="19"/>
      <c r="I18" s="38" t="s">
        <v>84</v>
      </c>
      <c r="J18" s="66" t="s">
        <v>85</v>
      </c>
      <c r="K18" s="32">
        <v>43889</v>
      </c>
      <c r="L18" s="19" t="s">
        <v>67</v>
      </c>
      <c r="M18" s="33">
        <v>4819000</v>
      </c>
      <c r="N18" s="32">
        <v>44703</v>
      </c>
      <c r="O18" s="34">
        <v>365</v>
      </c>
      <c r="P18" s="35">
        <v>1091675.49</v>
      </c>
      <c r="Q18" s="19"/>
      <c r="R18" s="36">
        <f>891896.93+260022.79</f>
        <v>1151919.72</v>
      </c>
      <c r="S18" s="36">
        <v>0</v>
      </c>
      <c r="T18" s="36">
        <v>1151919.72</v>
      </c>
      <c r="U18" s="36">
        <v>0</v>
      </c>
      <c r="V18" s="36">
        <f>4435884.46+260022.79</f>
        <v>4695907.25</v>
      </c>
      <c r="W18" s="36">
        <v>0</v>
      </c>
      <c r="X18" s="39" t="s">
        <v>58</v>
      </c>
    </row>
    <row r="19" spans="1:24" s="5" customFormat="1" ht="148.5" customHeight="1" x14ac:dyDescent="0.2">
      <c r="A19" s="19" t="s">
        <v>86</v>
      </c>
      <c r="B19" s="37" t="s">
        <v>87</v>
      </c>
      <c r="C19" s="30"/>
      <c r="D19" s="19"/>
      <c r="E19" s="19"/>
      <c r="F19" s="18"/>
      <c r="G19" s="18"/>
      <c r="H19" s="19"/>
      <c r="I19" s="38" t="s">
        <v>88</v>
      </c>
      <c r="J19" s="66" t="s">
        <v>89</v>
      </c>
      <c r="K19" s="32">
        <v>42488</v>
      </c>
      <c r="L19" s="19" t="s">
        <v>59</v>
      </c>
      <c r="M19" s="33">
        <v>10920</v>
      </c>
      <c r="N19" s="32">
        <v>44118</v>
      </c>
      <c r="O19" s="34">
        <v>1451</v>
      </c>
      <c r="P19" s="35">
        <v>0</v>
      </c>
      <c r="Q19" s="19"/>
      <c r="R19" s="36">
        <v>0</v>
      </c>
      <c r="S19" s="36">
        <v>0</v>
      </c>
      <c r="T19" s="36">
        <v>0</v>
      </c>
      <c r="U19" s="36">
        <v>0</v>
      </c>
      <c r="V19" s="36">
        <f>10920+10920+10920+10920+12740+10920+10920+9100</f>
        <v>87360</v>
      </c>
      <c r="W19" s="36">
        <v>0</v>
      </c>
      <c r="X19" s="39" t="s">
        <v>58</v>
      </c>
    </row>
    <row r="20" spans="1:24" s="5" customFormat="1" ht="76.5" customHeight="1" x14ac:dyDescent="0.2">
      <c r="A20" s="19" t="s">
        <v>90</v>
      </c>
      <c r="B20" s="37" t="s">
        <v>91</v>
      </c>
      <c r="C20" s="30"/>
      <c r="D20" s="19"/>
      <c r="E20" s="19"/>
      <c r="F20" s="18"/>
      <c r="G20" s="18"/>
      <c r="H20" s="19"/>
      <c r="I20" s="38" t="s">
        <v>92</v>
      </c>
      <c r="J20" s="66" t="s">
        <v>93</v>
      </c>
      <c r="K20" s="32">
        <v>42607</v>
      </c>
      <c r="L20" s="19" t="s">
        <v>53</v>
      </c>
      <c r="M20" s="33">
        <v>91700</v>
      </c>
      <c r="N20" s="32">
        <v>44433</v>
      </c>
      <c r="O20" s="34">
        <v>1462</v>
      </c>
      <c r="P20" s="35">
        <v>0</v>
      </c>
      <c r="Q20" s="19"/>
      <c r="R20" s="36">
        <f>7641.66+7641.66</f>
        <v>15283.32</v>
      </c>
      <c r="S20" s="36">
        <v>0</v>
      </c>
      <c r="T20" s="36">
        <f>7641.66+7641.66+7641.66</f>
        <v>22924.98</v>
      </c>
      <c r="U20" s="36">
        <v>0</v>
      </c>
      <c r="V20" s="36">
        <f>87114.92+90426.31+91466.2+91954.64+47123.57</f>
        <v>408085.64</v>
      </c>
      <c r="W20" s="36">
        <v>0</v>
      </c>
      <c r="X20" s="39" t="s">
        <v>58</v>
      </c>
    </row>
    <row r="21" spans="1:24" s="5" customFormat="1" ht="72.75" customHeight="1" x14ac:dyDescent="0.2">
      <c r="A21" s="19" t="s">
        <v>94</v>
      </c>
      <c r="B21" s="37" t="s">
        <v>95</v>
      </c>
      <c r="C21" s="30"/>
      <c r="D21" s="19"/>
      <c r="E21" s="19"/>
      <c r="F21" s="18"/>
      <c r="G21" s="18"/>
      <c r="H21" s="19"/>
      <c r="I21" s="38" t="s">
        <v>96</v>
      </c>
      <c r="J21" s="66" t="s">
        <v>97</v>
      </c>
      <c r="K21" s="32">
        <v>42752</v>
      </c>
      <c r="L21" s="19" t="s">
        <v>53</v>
      </c>
      <c r="M21" s="33">
        <v>118666.56</v>
      </c>
      <c r="N21" s="32">
        <v>44578</v>
      </c>
      <c r="O21" s="34">
        <v>1461</v>
      </c>
      <c r="P21" s="35">
        <v>0</v>
      </c>
      <c r="Q21" s="19"/>
      <c r="R21" s="36">
        <f>9888.88+9888.88</f>
        <v>19777.759999999998</v>
      </c>
      <c r="S21" s="36">
        <v>0</v>
      </c>
      <c r="T21" s="36">
        <f>9888.88+9888.88+9888.88</f>
        <v>29666.639999999999</v>
      </c>
      <c r="U21" s="36">
        <v>0</v>
      </c>
      <c r="V21" s="36">
        <f>118666.56+118666.56+118666.56+108777.68+19777.76</f>
        <v>484555.12</v>
      </c>
      <c r="W21" s="36">
        <v>0</v>
      </c>
      <c r="X21" s="39" t="s">
        <v>58</v>
      </c>
    </row>
    <row r="22" spans="1:24" s="5" customFormat="1" ht="72.75" customHeight="1" x14ac:dyDescent="0.2">
      <c r="A22" s="19" t="s">
        <v>98</v>
      </c>
      <c r="B22" s="41" t="s">
        <v>99</v>
      </c>
      <c r="C22" s="42"/>
      <c r="D22" s="19"/>
      <c r="E22" s="19"/>
      <c r="F22" s="18"/>
      <c r="G22" s="18"/>
      <c r="H22" s="19"/>
      <c r="I22" s="43" t="s">
        <v>100</v>
      </c>
      <c r="J22" s="66" t="s">
        <v>101</v>
      </c>
      <c r="K22" s="32">
        <v>43046</v>
      </c>
      <c r="L22" s="19" t="s">
        <v>53</v>
      </c>
      <c r="M22" s="44">
        <v>154587</v>
      </c>
      <c r="N22" s="32">
        <v>44507</v>
      </c>
      <c r="O22" s="45">
        <v>1097</v>
      </c>
      <c r="P22" s="35">
        <v>0</v>
      </c>
      <c r="Q22" s="19"/>
      <c r="R22" s="40">
        <f>13469.26+13469.26</f>
        <v>26938.52</v>
      </c>
      <c r="S22" s="40">
        <v>0</v>
      </c>
      <c r="T22" s="40">
        <f>13469.26+13469.26+13469.26</f>
        <v>40407.78</v>
      </c>
      <c r="U22" s="40">
        <v>0</v>
      </c>
      <c r="V22" s="40">
        <f>154587+131998.74+148161.86+67346.3</f>
        <v>502093.89999999997</v>
      </c>
      <c r="W22" s="40">
        <v>0</v>
      </c>
      <c r="X22" s="47" t="s">
        <v>58</v>
      </c>
    </row>
    <row r="23" spans="1:24" s="5" customFormat="1" ht="65.25" customHeight="1" x14ac:dyDescent="0.2">
      <c r="A23" s="19" t="s">
        <v>102</v>
      </c>
      <c r="B23" s="37" t="s">
        <v>103</v>
      </c>
      <c r="C23" s="30"/>
      <c r="D23" s="19"/>
      <c r="E23" s="19"/>
      <c r="F23" s="18"/>
      <c r="G23" s="18"/>
      <c r="H23" s="19"/>
      <c r="I23" s="38" t="s">
        <v>104</v>
      </c>
      <c r="J23" s="66" t="s">
        <v>105</v>
      </c>
      <c r="K23" s="32">
        <v>43452</v>
      </c>
      <c r="L23" s="19" t="s">
        <v>53</v>
      </c>
      <c r="M23" s="33">
        <v>59700</v>
      </c>
      <c r="N23" s="32">
        <v>44548</v>
      </c>
      <c r="O23" s="34">
        <v>732</v>
      </c>
      <c r="P23" s="35">
        <v>0</v>
      </c>
      <c r="Q23" s="19"/>
      <c r="R23" s="36">
        <f>5373+5373</f>
        <v>10746</v>
      </c>
      <c r="S23" s="36">
        <v>0</v>
      </c>
      <c r="T23" s="36">
        <f>5373+5373+5373</f>
        <v>16119</v>
      </c>
      <c r="U23" s="36">
        <v>0</v>
      </c>
      <c r="V23" s="36">
        <f>59700+59700+16119</f>
        <v>135519</v>
      </c>
      <c r="W23" s="36">
        <v>0</v>
      </c>
      <c r="X23" s="39" t="s">
        <v>58</v>
      </c>
    </row>
    <row r="24" spans="1:24" s="5" customFormat="1" ht="70.5" customHeight="1" x14ac:dyDescent="0.2">
      <c r="A24" s="19" t="s">
        <v>106</v>
      </c>
      <c r="B24" s="37" t="s">
        <v>107</v>
      </c>
      <c r="C24" s="30" t="s">
        <v>51</v>
      </c>
      <c r="D24" s="19"/>
      <c r="E24" s="19"/>
      <c r="F24" s="18"/>
      <c r="G24" s="18"/>
      <c r="H24" s="19" t="s">
        <v>108</v>
      </c>
      <c r="I24" s="38" t="s">
        <v>109</v>
      </c>
      <c r="J24" s="66" t="s">
        <v>110</v>
      </c>
      <c r="K24" s="32">
        <v>43983</v>
      </c>
      <c r="L24" s="19" t="s">
        <v>111</v>
      </c>
      <c r="M24" s="33">
        <v>1989000</v>
      </c>
      <c r="N24" s="32">
        <v>44520</v>
      </c>
      <c r="O24" s="34">
        <v>180</v>
      </c>
      <c r="P24" s="35">
        <v>427046.11</v>
      </c>
      <c r="Q24" s="19"/>
      <c r="R24" s="36">
        <f>526617.07+99763.3+345880.75</f>
        <v>972261.12</v>
      </c>
      <c r="S24" s="36">
        <v>0</v>
      </c>
      <c r="T24" s="36">
        <v>972261.12</v>
      </c>
      <c r="U24" s="36">
        <v>0</v>
      </c>
      <c r="V24" s="36">
        <v>972261.12</v>
      </c>
      <c r="W24" s="36">
        <v>0</v>
      </c>
      <c r="X24" s="39" t="s">
        <v>58</v>
      </c>
    </row>
    <row r="25" spans="1:24" s="5" customFormat="1" ht="70.5" customHeight="1" x14ac:dyDescent="0.2">
      <c r="A25" s="19" t="s">
        <v>113</v>
      </c>
      <c r="B25" s="37" t="s">
        <v>112</v>
      </c>
      <c r="C25" s="30" t="s">
        <v>51</v>
      </c>
      <c r="D25" s="19"/>
      <c r="E25" s="19"/>
      <c r="F25" s="18"/>
      <c r="G25" s="18"/>
      <c r="H25" s="19" t="s">
        <v>108</v>
      </c>
      <c r="I25" s="38" t="s">
        <v>114</v>
      </c>
      <c r="J25" s="66" t="s">
        <v>115</v>
      </c>
      <c r="K25" s="32">
        <v>43959</v>
      </c>
      <c r="L25" s="19" t="s">
        <v>111</v>
      </c>
      <c r="M25" s="33">
        <v>1779821.18</v>
      </c>
      <c r="N25" s="32">
        <v>44305</v>
      </c>
      <c r="O25" s="34">
        <v>60</v>
      </c>
      <c r="P25" s="35">
        <v>443854.22</v>
      </c>
      <c r="Q25" s="19"/>
      <c r="R25" s="36">
        <v>0</v>
      </c>
      <c r="S25" s="36">
        <v>0</v>
      </c>
      <c r="T25" s="36">
        <v>0</v>
      </c>
      <c r="U25" s="36">
        <v>0</v>
      </c>
      <c r="V25" s="36">
        <v>2076868.96</v>
      </c>
      <c r="W25" s="36">
        <v>0</v>
      </c>
      <c r="X25" s="39" t="s">
        <v>58</v>
      </c>
    </row>
    <row r="26" spans="1:24" s="5" customFormat="1" ht="70.5" customHeight="1" x14ac:dyDescent="0.2">
      <c r="A26" s="19" t="s">
        <v>161</v>
      </c>
      <c r="B26" s="37" t="s">
        <v>116</v>
      </c>
      <c r="C26" s="30"/>
      <c r="D26" s="19"/>
      <c r="E26" s="19"/>
      <c r="F26" s="18"/>
      <c r="G26" s="18"/>
      <c r="H26" s="19"/>
      <c r="I26" s="38" t="s">
        <v>117</v>
      </c>
      <c r="J26" s="66" t="s">
        <v>118</v>
      </c>
      <c r="K26" s="32">
        <v>44104</v>
      </c>
      <c r="L26" s="19" t="s">
        <v>60</v>
      </c>
      <c r="M26" s="33">
        <v>699366.05</v>
      </c>
      <c r="N26" s="32">
        <v>44390</v>
      </c>
      <c r="O26" s="34">
        <v>30</v>
      </c>
      <c r="P26" s="35">
        <v>174040.98</v>
      </c>
      <c r="Q26" s="19"/>
      <c r="R26" s="36">
        <v>394297.67</v>
      </c>
      <c r="S26" s="36">
        <v>0</v>
      </c>
      <c r="T26" s="36">
        <v>266432.82</v>
      </c>
      <c r="U26" s="36">
        <v>0</v>
      </c>
      <c r="V26" s="36">
        <v>644814.86</v>
      </c>
      <c r="W26" s="36">
        <v>0</v>
      </c>
      <c r="X26" s="39" t="s">
        <v>58</v>
      </c>
    </row>
    <row r="27" spans="1:24" s="5" customFormat="1" ht="22.5" x14ac:dyDescent="0.2">
      <c r="A27" s="19" t="s">
        <v>119</v>
      </c>
      <c r="B27" s="37" t="s">
        <v>120</v>
      </c>
      <c r="C27" s="30"/>
      <c r="D27" s="19"/>
      <c r="E27" s="19"/>
      <c r="F27" s="18"/>
      <c r="G27" s="18"/>
      <c r="H27" s="19"/>
      <c r="I27" s="38" t="s">
        <v>121</v>
      </c>
      <c r="J27" s="66" t="s">
        <v>122</v>
      </c>
      <c r="K27" s="32">
        <v>44105</v>
      </c>
      <c r="L27" s="19" t="s">
        <v>123</v>
      </c>
      <c r="M27" s="33">
        <v>20000000</v>
      </c>
      <c r="N27" s="32">
        <v>44562</v>
      </c>
      <c r="O27" s="34">
        <v>0</v>
      </c>
      <c r="P27" s="35">
        <v>735801</v>
      </c>
      <c r="Q27" s="19"/>
      <c r="R27" s="36">
        <f>1589637.46+590211.76</f>
        <v>2179849.2199999997</v>
      </c>
      <c r="S27" s="36">
        <v>0</v>
      </c>
      <c r="T27" s="36">
        <v>2179849.2200000002</v>
      </c>
      <c r="U27" s="36">
        <v>0</v>
      </c>
      <c r="V27" s="36">
        <v>4848102.37</v>
      </c>
      <c r="W27" s="36">
        <v>0</v>
      </c>
      <c r="X27" s="39" t="s">
        <v>58</v>
      </c>
    </row>
    <row r="28" spans="1:24" s="5" customFormat="1" ht="45" x14ac:dyDescent="0.2">
      <c r="A28" s="65" t="s">
        <v>172</v>
      </c>
      <c r="B28" s="37" t="s">
        <v>173</v>
      </c>
      <c r="C28" s="30"/>
      <c r="D28" s="65"/>
      <c r="E28" s="65"/>
      <c r="F28" s="64"/>
      <c r="G28" s="64"/>
      <c r="H28" s="65"/>
      <c r="I28" s="38" t="s">
        <v>109</v>
      </c>
      <c r="J28" s="66" t="s">
        <v>166</v>
      </c>
      <c r="K28" s="32">
        <v>44187</v>
      </c>
      <c r="L28" s="65" t="s">
        <v>60</v>
      </c>
      <c r="M28" s="33">
        <v>854888.26</v>
      </c>
      <c r="N28" s="32">
        <v>44438</v>
      </c>
      <c r="O28" s="34">
        <v>0</v>
      </c>
      <c r="P28" s="35">
        <v>0</v>
      </c>
      <c r="Q28" s="65"/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9" t="s">
        <v>58</v>
      </c>
    </row>
    <row r="29" spans="1:24" s="5" customFormat="1" ht="45" customHeight="1" x14ac:dyDescent="0.2">
      <c r="A29" s="65" t="s">
        <v>174</v>
      </c>
      <c r="B29" s="37" t="s">
        <v>175</v>
      </c>
      <c r="C29" s="30"/>
      <c r="D29" s="65"/>
      <c r="E29" s="65"/>
      <c r="F29" s="64"/>
      <c r="G29" s="64"/>
      <c r="H29" s="65"/>
      <c r="I29" s="38" t="s">
        <v>176</v>
      </c>
      <c r="J29" s="66" t="s">
        <v>167</v>
      </c>
      <c r="K29" s="32">
        <v>44217</v>
      </c>
      <c r="L29" s="65" t="s">
        <v>111</v>
      </c>
      <c r="M29" s="33">
        <v>1470000</v>
      </c>
      <c r="N29" s="32">
        <v>44542</v>
      </c>
      <c r="O29" s="34">
        <v>0</v>
      </c>
      <c r="P29" s="35">
        <v>0</v>
      </c>
      <c r="Q29" s="65"/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9" t="s">
        <v>58</v>
      </c>
    </row>
    <row r="30" spans="1:24" s="5" customFormat="1" ht="43.5" customHeight="1" x14ac:dyDescent="0.2">
      <c r="A30" s="65" t="s">
        <v>177</v>
      </c>
      <c r="B30" s="37" t="s">
        <v>179</v>
      </c>
      <c r="C30" s="30"/>
      <c r="D30" s="65"/>
      <c r="E30" s="65"/>
      <c r="F30" s="64"/>
      <c r="G30" s="64"/>
      <c r="H30" s="65"/>
      <c r="I30" s="38" t="s">
        <v>178</v>
      </c>
      <c r="J30" s="66" t="s">
        <v>168</v>
      </c>
      <c r="K30" s="32" t="s">
        <v>180</v>
      </c>
      <c r="L30" s="65" t="s">
        <v>79</v>
      </c>
      <c r="M30" s="33">
        <v>69484.08</v>
      </c>
      <c r="N30" s="32">
        <v>44375</v>
      </c>
      <c r="O30" s="34">
        <v>0</v>
      </c>
      <c r="P30" s="35">
        <v>0</v>
      </c>
      <c r="Q30" s="65"/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9" t="s">
        <v>58</v>
      </c>
    </row>
    <row r="31" spans="1:24" s="5" customFormat="1" ht="62.25" customHeight="1" x14ac:dyDescent="0.2">
      <c r="A31" s="65" t="s">
        <v>181</v>
      </c>
      <c r="B31" s="37" t="s">
        <v>182</v>
      </c>
      <c r="C31" s="30"/>
      <c r="D31" s="65"/>
      <c r="E31" s="65"/>
      <c r="F31" s="64"/>
      <c r="G31" s="64"/>
      <c r="H31" s="65"/>
      <c r="I31" s="38" t="s">
        <v>183</v>
      </c>
      <c r="J31" s="66" t="s">
        <v>169</v>
      </c>
      <c r="K31" s="32">
        <v>44245</v>
      </c>
      <c r="L31" s="65" t="s">
        <v>59</v>
      </c>
      <c r="M31" s="33">
        <v>680000</v>
      </c>
      <c r="N31" s="32">
        <v>44470</v>
      </c>
      <c r="O31" s="34">
        <v>0</v>
      </c>
      <c r="P31" s="35">
        <v>0</v>
      </c>
      <c r="Q31" s="65"/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9" t="s">
        <v>58</v>
      </c>
    </row>
    <row r="32" spans="1:24" s="5" customFormat="1" ht="45" customHeight="1" x14ac:dyDescent="0.2">
      <c r="A32" s="65" t="s">
        <v>187</v>
      </c>
      <c r="B32" s="37" t="s">
        <v>184</v>
      </c>
      <c r="C32" s="30"/>
      <c r="D32" s="65"/>
      <c r="E32" s="65"/>
      <c r="F32" s="64"/>
      <c r="G32" s="64"/>
      <c r="H32" s="65"/>
      <c r="I32" s="38" t="s">
        <v>185</v>
      </c>
      <c r="J32" s="66" t="s">
        <v>170</v>
      </c>
      <c r="K32" s="32">
        <v>44251</v>
      </c>
      <c r="L32" s="65" t="s">
        <v>186</v>
      </c>
      <c r="M32" s="33">
        <v>2741672.56</v>
      </c>
      <c r="N32" s="32" t="s">
        <v>74</v>
      </c>
      <c r="O32" s="34">
        <v>0</v>
      </c>
      <c r="P32" s="35">
        <v>0</v>
      </c>
      <c r="Q32" s="65"/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9" t="s">
        <v>58</v>
      </c>
    </row>
    <row r="33" spans="1:25" s="5" customFormat="1" ht="53.25" customHeight="1" x14ac:dyDescent="0.2">
      <c r="A33" s="65" t="s">
        <v>188</v>
      </c>
      <c r="B33" s="37" t="s">
        <v>189</v>
      </c>
      <c r="C33" s="30"/>
      <c r="D33" s="65"/>
      <c r="E33" s="65"/>
      <c r="F33" s="64"/>
      <c r="G33" s="64"/>
      <c r="H33" s="65"/>
      <c r="I33" s="38" t="s">
        <v>190</v>
      </c>
      <c r="J33" s="66" t="s">
        <v>171</v>
      </c>
      <c r="K33" s="32">
        <v>44270</v>
      </c>
      <c r="L33" s="65" t="s">
        <v>124</v>
      </c>
      <c r="M33" s="33">
        <v>9500</v>
      </c>
      <c r="N33" s="32">
        <v>44350</v>
      </c>
      <c r="O33" s="34">
        <v>0</v>
      </c>
      <c r="P33" s="35">
        <v>0</v>
      </c>
      <c r="Q33" s="65"/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9" t="s">
        <v>58</v>
      </c>
    </row>
    <row r="34" spans="1:25" s="5" customFormat="1" ht="56.25" x14ac:dyDescent="0.2">
      <c r="A34" s="19" t="s">
        <v>126</v>
      </c>
      <c r="B34" s="38" t="s">
        <v>127</v>
      </c>
      <c r="C34" s="30"/>
      <c r="D34" s="19"/>
      <c r="E34" s="19"/>
      <c r="F34" s="18"/>
      <c r="G34" s="18"/>
      <c r="H34" s="19"/>
      <c r="I34" s="38" t="s">
        <v>128</v>
      </c>
      <c r="J34" s="66" t="s">
        <v>129</v>
      </c>
      <c r="K34" s="32">
        <v>43746</v>
      </c>
      <c r="L34" s="19" t="s">
        <v>61</v>
      </c>
      <c r="M34" s="33">
        <v>73273.77</v>
      </c>
      <c r="N34" s="32">
        <v>44324</v>
      </c>
      <c r="O34" s="34">
        <v>450</v>
      </c>
      <c r="P34" s="35">
        <v>0</v>
      </c>
      <c r="Q34" s="19"/>
      <c r="R34" s="36">
        <v>0</v>
      </c>
      <c r="S34" s="36">
        <v>0</v>
      </c>
      <c r="T34" s="36">
        <v>0</v>
      </c>
      <c r="U34" s="36">
        <v>0</v>
      </c>
      <c r="V34" s="36">
        <v>69610.070000000007</v>
      </c>
      <c r="W34" s="36">
        <v>0</v>
      </c>
      <c r="X34" s="39" t="s">
        <v>58</v>
      </c>
      <c r="Y34" s="28"/>
    </row>
    <row r="35" spans="1:25" s="5" customFormat="1" ht="33.75" x14ac:dyDescent="0.2">
      <c r="A35" s="19" t="s">
        <v>130</v>
      </c>
      <c r="B35" s="38" t="s">
        <v>131</v>
      </c>
      <c r="C35" s="30"/>
      <c r="D35" s="19"/>
      <c r="E35" s="19"/>
      <c r="F35" s="18"/>
      <c r="G35" s="18"/>
      <c r="H35" s="19"/>
      <c r="I35" s="38" t="s">
        <v>125</v>
      </c>
      <c r="J35" s="66" t="s">
        <v>132</v>
      </c>
      <c r="K35" s="32">
        <v>43811</v>
      </c>
      <c r="L35" s="19" t="s">
        <v>60</v>
      </c>
      <c r="M35" s="33">
        <v>251000</v>
      </c>
      <c r="N35" s="32">
        <v>44285</v>
      </c>
      <c r="O35" s="34">
        <v>240</v>
      </c>
      <c r="P35" s="35">
        <v>0</v>
      </c>
      <c r="Q35" s="19"/>
      <c r="R35" s="36">
        <v>0</v>
      </c>
      <c r="S35" s="36">
        <v>0</v>
      </c>
      <c r="T35" s="36">
        <v>75300</v>
      </c>
      <c r="U35" s="36">
        <v>0</v>
      </c>
      <c r="V35" s="36">
        <f>175700+75300</f>
        <v>251000</v>
      </c>
      <c r="W35" s="36">
        <v>0</v>
      </c>
      <c r="X35" s="39" t="s">
        <v>44</v>
      </c>
      <c r="Y35" s="28"/>
    </row>
    <row r="36" spans="1:25" s="5" customFormat="1" ht="67.5" x14ac:dyDescent="0.2">
      <c r="A36" s="19" t="s">
        <v>133</v>
      </c>
      <c r="B36" s="69" t="s">
        <v>134</v>
      </c>
      <c r="C36" s="30"/>
      <c r="D36" s="19"/>
      <c r="E36" s="19"/>
      <c r="F36" s="18"/>
      <c r="G36" s="18"/>
      <c r="H36" s="19"/>
      <c r="I36" s="38" t="s">
        <v>135</v>
      </c>
      <c r="J36" s="66" t="s">
        <v>136</v>
      </c>
      <c r="K36" s="32">
        <v>43916</v>
      </c>
      <c r="L36" s="19" t="s">
        <v>53</v>
      </c>
      <c r="M36" s="33">
        <v>123000</v>
      </c>
      <c r="N36" s="32">
        <v>44280</v>
      </c>
      <c r="O36" s="34">
        <v>0</v>
      </c>
      <c r="P36" s="35">
        <v>0</v>
      </c>
      <c r="Q36" s="19"/>
      <c r="R36" s="36">
        <v>29087.5</v>
      </c>
      <c r="S36" s="36">
        <v>0</v>
      </c>
      <c r="T36" s="36">
        <v>0</v>
      </c>
      <c r="U36" s="36">
        <v>0</v>
      </c>
      <c r="V36" s="36">
        <v>86974.52</v>
      </c>
      <c r="W36" s="36">
        <v>0</v>
      </c>
      <c r="X36" s="39" t="s">
        <v>58</v>
      </c>
      <c r="Y36" s="28"/>
    </row>
    <row r="37" spans="1:25" s="5" customFormat="1" ht="55.5" customHeight="1" x14ac:dyDescent="0.2">
      <c r="A37" s="19" t="s">
        <v>163</v>
      </c>
      <c r="B37" s="38" t="s">
        <v>137</v>
      </c>
      <c r="C37" s="30"/>
      <c r="D37" s="19"/>
      <c r="E37" s="19"/>
      <c r="F37" s="18"/>
      <c r="G37" s="18"/>
      <c r="H37" s="19"/>
      <c r="I37" s="38" t="s">
        <v>138</v>
      </c>
      <c r="J37" s="66" t="s">
        <v>139</v>
      </c>
      <c r="K37" s="32">
        <v>44092</v>
      </c>
      <c r="L37" s="19" t="s">
        <v>49</v>
      </c>
      <c r="M37" s="33">
        <v>104500</v>
      </c>
      <c r="N37" s="32">
        <v>44341</v>
      </c>
      <c r="O37" s="34">
        <v>0</v>
      </c>
      <c r="P37" s="35">
        <v>0</v>
      </c>
      <c r="Q37" s="19"/>
      <c r="R37" s="36">
        <v>0</v>
      </c>
      <c r="S37" s="36">
        <v>0</v>
      </c>
      <c r="T37" s="36">
        <v>47025</v>
      </c>
      <c r="U37" s="36">
        <v>0</v>
      </c>
      <c r="V37" s="36">
        <v>99275</v>
      </c>
      <c r="W37" s="36">
        <v>0</v>
      </c>
      <c r="X37" s="39" t="s">
        <v>58</v>
      </c>
      <c r="Y37" s="28"/>
    </row>
    <row r="38" spans="1:25" s="5" customFormat="1" ht="55.5" customHeight="1" x14ac:dyDescent="0.2">
      <c r="A38" s="67" t="s">
        <v>164</v>
      </c>
      <c r="B38" s="38" t="s">
        <v>152</v>
      </c>
      <c r="C38" s="30"/>
      <c r="D38" s="65"/>
      <c r="E38" s="65"/>
      <c r="F38" s="64"/>
      <c r="G38" s="64"/>
      <c r="H38" s="65"/>
      <c r="I38" s="38" t="s">
        <v>153</v>
      </c>
      <c r="J38" s="66" t="s">
        <v>154</v>
      </c>
      <c r="K38" s="32">
        <v>44238</v>
      </c>
      <c r="L38" s="65" t="s">
        <v>61</v>
      </c>
      <c r="M38" s="33">
        <v>69225</v>
      </c>
      <c r="N38" s="32">
        <v>44357</v>
      </c>
      <c r="O38" s="34">
        <v>0</v>
      </c>
      <c r="P38" s="35">
        <v>0</v>
      </c>
      <c r="Q38" s="65"/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9" t="s">
        <v>58</v>
      </c>
      <c r="Y38" s="49"/>
    </row>
    <row r="39" spans="1:25" s="5" customFormat="1" ht="55.5" customHeight="1" x14ac:dyDescent="0.2">
      <c r="A39" s="65" t="s">
        <v>165</v>
      </c>
      <c r="B39" s="38" t="s">
        <v>155</v>
      </c>
      <c r="C39" s="30"/>
      <c r="D39" s="65"/>
      <c r="E39" s="65"/>
      <c r="F39" s="64"/>
      <c r="G39" s="64"/>
      <c r="H39" s="65"/>
      <c r="I39" s="38" t="s">
        <v>156</v>
      </c>
      <c r="J39" s="66" t="s">
        <v>157</v>
      </c>
      <c r="K39" s="32">
        <v>44286</v>
      </c>
      <c r="L39" s="65" t="s">
        <v>79</v>
      </c>
      <c r="M39" s="33">
        <v>99302.95</v>
      </c>
      <c r="N39" s="32">
        <v>44376</v>
      </c>
      <c r="O39" s="34">
        <v>0</v>
      </c>
      <c r="P39" s="35">
        <v>0</v>
      </c>
      <c r="Q39" s="65"/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9" t="s">
        <v>58</v>
      </c>
      <c r="Y39" s="49"/>
    </row>
    <row r="40" spans="1:25" s="5" customFormat="1" ht="65.25" customHeight="1" x14ac:dyDescent="0.2">
      <c r="A40" s="19" t="s">
        <v>140</v>
      </c>
      <c r="B40" s="37" t="s">
        <v>142</v>
      </c>
      <c r="C40" s="30" t="s">
        <v>141</v>
      </c>
      <c r="D40" s="19"/>
      <c r="E40" s="19"/>
      <c r="F40" s="18"/>
      <c r="G40" s="18"/>
      <c r="H40" s="19" t="s">
        <v>143</v>
      </c>
      <c r="I40" s="38" t="s">
        <v>144</v>
      </c>
      <c r="J40" s="66"/>
      <c r="K40" s="32">
        <v>43126</v>
      </c>
      <c r="L40" s="19" t="s">
        <v>140</v>
      </c>
      <c r="M40" s="33">
        <v>10567906.199999999</v>
      </c>
      <c r="N40" s="32" t="s">
        <v>140</v>
      </c>
      <c r="O40" s="34" t="s">
        <v>140</v>
      </c>
      <c r="P40" s="35" t="s">
        <v>140</v>
      </c>
      <c r="Q40" s="19"/>
      <c r="R40" s="36" t="s">
        <v>140</v>
      </c>
      <c r="S40" s="36" t="s">
        <v>140</v>
      </c>
      <c r="T40" s="36" t="s">
        <v>140</v>
      </c>
      <c r="U40" s="36" t="s">
        <v>140</v>
      </c>
      <c r="V40" s="36">
        <v>10567906.199999999</v>
      </c>
      <c r="W40" s="36" t="s">
        <v>140</v>
      </c>
      <c r="X40" s="39" t="s">
        <v>145</v>
      </c>
      <c r="Y40" s="28"/>
    </row>
    <row r="41" spans="1:25" ht="11.25" customHeight="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51" t="s">
        <v>146</v>
      </c>
      <c r="R41" s="52">
        <f>SUM(R10:R40)</f>
        <v>5754265.7599999998</v>
      </c>
      <c r="S41" s="52">
        <f>SUM(S10:S40)</f>
        <v>70589.820000000007</v>
      </c>
      <c r="T41" s="52">
        <f>SUM(T10:T40)</f>
        <v>5500888.6999999993</v>
      </c>
      <c r="U41" s="52">
        <f>SUM(U10:U40)</f>
        <v>70589.820000000007</v>
      </c>
      <c r="V41" s="52">
        <f>SUM(V10:V40)</f>
        <v>236260059.70000002</v>
      </c>
      <c r="W41" s="52">
        <f>SUM(W10:W40)</f>
        <v>17852581.609999999</v>
      </c>
      <c r="X41" s="50"/>
    </row>
    <row r="43" spans="1:25" ht="11.25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T43" s="71"/>
      <c r="U43" s="71"/>
      <c r="V43" s="71"/>
      <c r="W43" s="71"/>
      <c r="X43" s="71"/>
      <c r="Y43" s="54"/>
    </row>
    <row r="44" spans="1:25" ht="44.25" customHeight="1" x14ac:dyDescent="0.2">
      <c r="A44" s="72" t="s">
        <v>151</v>
      </c>
      <c r="B44" s="72"/>
      <c r="C44" s="72"/>
      <c r="D44" s="72"/>
      <c r="E44" s="72"/>
      <c r="F44" s="72"/>
      <c r="G44" s="72"/>
      <c r="H44" s="72"/>
      <c r="I44" s="72"/>
      <c r="T44" s="6"/>
      <c r="U44" s="6"/>
      <c r="X44" s="6"/>
      <c r="Y44" s="2"/>
    </row>
    <row r="45" spans="1:25" ht="11.25" customHeight="1" x14ac:dyDescent="0.2">
      <c r="A45" s="55"/>
      <c r="B45" s="55"/>
      <c r="C45" s="55"/>
      <c r="D45" s="55"/>
      <c r="E45" s="55"/>
      <c r="F45" s="56"/>
      <c r="G45" s="56"/>
      <c r="H45" s="55"/>
      <c r="I45" s="55"/>
      <c r="J45" s="55"/>
      <c r="T45" s="71"/>
      <c r="U45" s="71"/>
      <c r="V45" s="71"/>
      <c r="W45" s="71"/>
      <c r="X45" s="71"/>
      <c r="Y45" s="54"/>
    </row>
    <row r="46" spans="1:25" x14ac:dyDescent="0.2">
      <c r="A46" s="55"/>
      <c r="B46" s="55" t="s">
        <v>147</v>
      </c>
      <c r="C46" s="55"/>
      <c r="D46" s="55"/>
      <c r="E46" s="55"/>
      <c r="F46" s="56"/>
      <c r="G46" s="56"/>
      <c r="H46" s="55"/>
      <c r="I46" s="55"/>
      <c r="J46" s="55"/>
    </row>
    <row r="47" spans="1:25" x14ac:dyDescent="0.2">
      <c r="A47" s="55"/>
      <c r="B47" s="55"/>
      <c r="C47" s="55"/>
      <c r="D47" s="55"/>
      <c r="E47" s="55"/>
      <c r="F47" s="56"/>
      <c r="G47" s="56"/>
      <c r="H47" s="55"/>
      <c r="I47" s="55"/>
      <c r="J47" s="55"/>
    </row>
    <row r="48" spans="1:25" x14ac:dyDescent="0.2">
      <c r="A48" s="55"/>
      <c r="B48" s="55"/>
      <c r="C48" s="55"/>
      <c r="D48" s="55"/>
      <c r="E48" s="55"/>
      <c r="F48" s="56"/>
      <c r="G48" s="56"/>
      <c r="H48" s="55"/>
      <c r="I48" s="55"/>
      <c r="J48" s="55"/>
    </row>
    <row r="49" spans="1:24" x14ac:dyDescent="0.2">
      <c r="A49" s="57"/>
      <c r="B49" s="57"/>
      <c r="C49" s="57"/>
      <c r="D49" s="57"/>
      <c r="E49" s="57"/>
      <c r="F49" s="58"/>
      <c r="G49" s="58"/>
      <c r="H49" s="57"/>
      <c r="I49" s="57"/>
      <c r="J49" s="57"/>
      <c r="K49" s="59"/>
      <c r="L49" s="5"/>
      <c r="N49" s="59"/>
      <c r="O49" s="5"/>
      <c r="Q49" s="5"/>
      <c r="V49" s="5"/>
      <c r="W49" s="5"/>
      <c r="X49" s="5"/>
    </row>
    <row r="50" spans="1:24" x14ac:dyDescent="0.2">
      <c r="A50" s="73" t="s">
        <v>148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2" spans="1:24" x14ac:dyDescent="0.2">
      <c r="A52" s="55"/>
      <c r="B52" s="55"/>
      <c r="C52" s="55"/>
      <c r="D52" s="55"/>
      <c r="E52" s="55"/>
      <c r="F52" s="56"/>
      <c r="G52" s="56"/>
      <c r="H52" s="55"/>
      <c r="I52" s="60"/>
      <c r="J52" s="55"/>
      <c r="K52" s="61"/>
    </row>
    <row r="53" spans="1:24" x14ac:dyDescent="0.2">
      <c r="A53" s="55"/>
      <c r="B53" s="55"/>
      <c r="C53" s="55"/>
      <c r="D53" s="55"/>
      <c r="E53" s="55"/>
      <c r="F53" s="56"/>
      <c r="G53" s="56"/>
      <c r="H53" s="55"/>
      <c r="I53" s="60"/>
      <c r="J53" s="55"/>
      <c r="K53" s="61"/>
    </row>
    <row r="58" spans="1:24" x14ac:dyDescent="0.2">
      <c r="B58" s="62"/>
      <c r="I58" s="63"/>
    </row>
    <row r="59" spans="1:24" x14ac:dyDescent="0.2">
      <c r="B59" s="62"/>
      <c r="I59" s="63"/>
    </row>
    <row r="60" spans="1:24" x14ac:dyDescent="0.2">
      <c r="B60" s="62"/>
      <c r="I60" s="63"/>
    </row>
    <row r="61" spans="1:24" x14ac:dyDescent="0.2">
      <c r="B61" s="62"/>
    </row>
    <row r="62" spans="1:24" x14ac:dyDescent="0.2">
      <c r="B62" s="62"/>
    </row>
    <row r="63" spans="1:24" x14ac:dyDescent="0.2">
      <c r="B63" s="62"/>
    </row>
    <row r="64" spans="1:24" x14ac:dyDescent="0.2">
      <c r="B64" s="62"/>
    </row>
    <row r="65" spans="2:2" x14ac:dyDescent="0.2">
      <c r="B65" s="62"/>
    </row>
    <row r="66" spans="2:2" x14ac:dyDescent="0.2">
      <c r="B66" s="62"/>
    </row>
  </sheetData>
  <autoFilter ref="A9:X41"/>
  <mergeCells count="27">
    <mergeCell ref="A1:X1"/>
    <mergeCell ref="J2:M2"/>
    <mergeCell ref="J3:K3"/>
    <mergeCell ref="A4:E4"/>
    <mergeCell ref="J4:L4"/>
    <mergeCell ref="M4:N4"/>
    <mergeCell ref="A6:P6"/>
    <mergeCell ref="Q6:U6"/>
    <mergeCell ref="V6:V8"/>
    <mergeCell ref="W6:W8"/>
    <mergeCell ref="X6:X8"/>
    <mergeCell ref="A7:A8"/>
    <mergeCell ref="B7:B8"/>
    <mergeCell ref="D7:G7"/>
    <mergeCell ref="H7:I7"/>
    <mergeCell ref="J7:N7"/>
    <mergeCell ref="O7:P7"/>
    <mergeCell ref="Q7:Q8"/>
    <mergeCell ref="R7:R8"/>
    <mergeCell ref="S7:S8"/>
    <mergeCell ref="T7:T8"/>
    <mergeCell ref="U7:U8"/>
    <mergeCell ref="A41:P41"/>
    <mergeCell ref="T43:X43"/>
    <mergeCell ref="A44:I44"/>
    <mergeCell ref="T45:X45"/>
    <mergeCell ref="A50:X50"/>
  </mergeCells>
  <printOptions horizontalCentered="1"/>
  <pageMargins left="0.25" right="0.25" top="0.75" bottom="0.75" header="0.51180555555555496" footer="0.51180555555555496"/>
  <pageSetup paperSize="9" scale="4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</dc:creator>
  <dc:description/>
  <cp:lastModifiedBy>Daniela</cp:lastModifiedBy>
  <cp:revision>1</cp:revision>
  <cp:lastPrinted>2020-03-11T20:07:46Z</cp:lastPrinted>
  <dcterms:created xsi:type="dcterms:W3CDTF">2007-03-13T10:46:47Z</dcterms:created>
  <dcterms:modified xsi:type="dcterms:W3CDTF">2021-04-08T17:09:38Z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